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360" yWindow="540" windowWidth="14940" windowHeight="8880"/>
  </bookViews>
  <sheets>
    <sheet name="通过项目表 " sheetId="4" r:id="rId1"/>
  </sheets>
  <definedNames>
    <definedName name="_xlnm.Print_Area" localSheetId="0">'通过项目表 '!$A$1:$L$29</definedName>
    <definedName name="_xlnm.Print_Titles" localSheetId="0">'通过项目表 '!$1:$6</definedName>
  </definedNames>
  <calcPr calcId="125725"/>
</workbook>
</file>

<file path=xl/calcChain.xml><?xml version="1.0" encoding="utf-8"?>
<calcChain xmlns="http://schemas.openxmlformats.org/spreadsheetml/2006/main">
  <c r="F8" i="4"/>
  <c r="G8"/>
  <c r="H8"/>
  <c r="F9"/>
  <c r="F12"/>
  <c r="F13"/>
  <c r="F14"/>
  <c r="G15"/>
  <c r="F16"/>
  <c r="G16"/>
  <c r="F18"/>
  <c r="G18"/>
  <c r="H18"/>
  <c r="F19"/>
  <c r="G19"/>
  <c r="F20"/>
  <c r="G20"/>
  <c r="E25"/>
  <c r="G25"/>
  <c r="E26"/>
  <c r="G26"/>
  <c r="E27"/>
  <c r="G28"/>
  <c r="I7" l="1"/>
  <c r="I28"/>
  <c r="I27"/>
  <c r="I21"/>
  <c r="I19"/>
  <c r="I17"/>
  <c r="L29" l="1"/>
</calcChain>
</file>

<file path=xl/sharedStrings.xml><?xml version="1.0" encoding="utf-8"?>
<sst xmlns="http://schemas.openxmlformats.org/spreadsheetml/2006/main" count="82" uniqueCount="62">
  <si>
    <t>项目名称</t>
  </si>
  <si>
    <t>2019年第三方电商平台注册费和服务年费支持</t>
  </si>
  <si>
    <t>D2019-05354</t>
  </si>
  <si>
    <t>东莞市微石塑胶金属科技有限公司</t>
  </si>
  <si>
    <t>D2019-05324</t>
  </si>
  <si>
    <t>东莞市康星运动用品有限公司</t>
  </si>
  <si>
    <t>D2019-04710</t>
  </si>
  <si>
    <t>安迈特提箱(东莞)有限公司</t>
  </si>
  <si>
    <t>D2019-05274</t>
  </si>
  <si>
    <t>D2019-04580</t>
  </si>
  <si>
    <t>运时通(中国)家具有限公司</t>
  </si>
  <si>
    <t>D2019-05143</t>
  </si>
  <si>
    <t>东莞市和乐电子有限公司</t>
  </si>
  <si>
    <t>D2019-04864</t>
  </si>
  <si>
    <t>远梦家居用品股份有限公司</t>
  </si>
  <si>
    <t>D2019-04803</t>
  </si>
  <si>
    <t>广东乐的互动娱乐股份有限公司</t>
  </si>
  <si>
    <t>D2019-04730</t>
  </si>
  <si>
    <t>D2019-04731</t>
  </si>
  <si>
    <t>D2019-04519</t>
  </si>
  <si>
    <t>D2019-04418</t>
  </si>
  <si>
    <t>东莞市楷模家居用品制造有限公司</t>
  </si>
  <si>
    <t>D2019-04021</t>
  </si>
  <si>
    <t>东莞市粒子服饰有限责任公司</t>
  </si>
  <si>
    <t>D2019-04231</t>
  </si>
  <si>
    <t>东莞市简约服饰有限公司</t>
  </si>
  <si>
    <t>D2019-04199</t>
  </si>
  <si>
    <t>东莞市佐豪服饰有限公司</t>
  </si>
  <si>
    <t>2019年制造业企业新入驻跨境电子商务平台项目</t>
  </si>
  <si>
    <t>D2019-04435</t>
  </si>
  <si>
    <t>东莞乔鸿鞋业有限公司</t>
  </si>
  <si>
    <t>D2019-04463</t>
  </si>
  <si>
    <t>东莞新峰家居实业有限公司</t>
  </si>
  <si>
    <t>D2019-04365</t>
  </si>
  <si>
    <t>东莞越境橡塑科技有限公司</t>
  </si>
  <si>
    <t>D2019-03968</t>
  </si>
  <si>
    <t>东莞市雪嘉龙电器有限公司</t>
  </si>
  <si>
    <t>经审核纳入资助范围金额</t>
  </si>
  <si>
    <t>最高
资助额</t>
  </si>
  <si>
    <t>注册费用</t>
    <phoneticPr fontId="1" type="noConversion"/>
  </si>
  <si>
    <t>交易佣金</t>
    <phoneticPr fontId="1" type="noConversion"/>
  </si>
  <si>
    <t>广告费</t>
    <phoneticPr fontId="1" type="noConversion"/>
  </si>
  <si>
    <t>仓储配送费</t>
    <phoneticPr fontId="1" type="noConversion"/>
  </si>
  <si>
    <t>序 号</t>
    <phoneticPr fontId="1" type="noConversion"/>
  </si>
  <si>
    <t>企业名称</t>
    <phoneticPr fontId="1" type="noConversion"/>
  </si>
  <si>
    <r>
      <rPr>
        <b/>
        <sz val="10"/>
        <rFont val="宋体"/>
        <family val="3"/>
        <charset val="134"/>
      </rPr>
      <t>项目</t>
    </r>
    <r>
      <rPr>
        <b/>
        <sz val="10"/>
        <rFont val="Arial"/>
        <family val="2"/>
      </rPr>
      <t xml:space="preserve">             </t>
    </r>
    <r>
      <rPr>
        <b/>
        <sz val="10"/>
        <rFont val="宋体"/>
        <family val="3"/>
        <charset val="134"/>
      </rPr>
      <t>编号</t>
    </r>
    <phoneticPr fontId="1" type="noConversion"/>
  </si>
  <si>
    <t>D2019-04343</t>
  </si>
  <si>
    <t>单位：元</t>
    <phoneticPr fontId="1" type="noConversion"/>
  </si>
  <si>
    <t>拟资助金额</t>
    <phoneticPr fontId="1" type="noConversion"/>
  </si>
  <si>
    <t>资助 
比例</t>
    <phoneticPr fontId="1" type="noConversion"/>
  </si>
  <si>
    <t>审核情况</t>
    <phoneticPr fontId="1" type="noConversion"/>
  </si>
  <si>
    <t>D2019-03656</t>
  </si>
  <si>
    <t>东莞家宝生活用品有限公司</t>
  </si>
  <si>
    <r>
      <t>2019</t>
    </r>
    <r>
      <rPr>
        <sz val="10"/>
        <rFont val="宋体"/>
        <family val="3"/>
        <charset val="134"/>
      </rPr>
      <t>年第三方电商平台注册费和服务年费支持</t>
    </r>
  </si>
  <si>
    <t>D2019-03672</t>
  </si>
  <si>
    <t>东莞市景宝婴童玩具用品有限公司</t>
    <phoneticPr fontId="1" type="noConversion"/>
  </si>
  <si>
    <t>东莞市文君实业有限公司</t>
    <phoneticPr fontId="1" type="noConversion"/>
  </si>
  <si>
    <t>广东星辰新材料有限公司</t>
    <phoneticPr fontId="1" type="noConversion"/>
  </si>
  <si>
    <r>
      <rPr>
        <sz val="10"/>
        <rFont val="宋体"/>
        <family val="3"/>
        <charset val="134"/>
      </rPr>
      <t>鹿途电子科技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广东省</t>
    </r>
    <r>
      <rPr>
        <sz val="10"/>
        <rFont val="Arial"/>
        <family val="2"/>
      </rPr>
      <t>)</t>
    </r>
    <r>
      <rPr>
        <sz val="10"/>
        <rFont val="宋体"/>
        <family val="3"/>
        <charset val="134"/>
      </rPr>
      <t>有限公司</t>
    </r>
    <phoneticPr fontId="1" type="noConversion"/>
  </si>
  <si>
    <t>东莞市太粮米业有限公司</t>
    <phoneticPr fontId="1" type="noConversion"/>
  </si>
  <si>
    <t>合计</t>
  </si>
  <si>
    <r>
      <rPr>
        <sz val="20"/>
        <rFont val="方正大标宋简体"/>
        <family val="3"/>
        <charset val="134"/>
      </rPr>
      <t>东莞市2020年第三批电子商务专项资金明细表</t>
    </r>
    <r>
      <rPr>
        <sz val="20"/>
        <rFont val="Times New Roman"/>
        <family val="1"/>
      </rPr>
      <t xml:space="preserve">
</t>
    </r>
    <phoneticPr fontId="9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</si>
</sst>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[$-F800]dddd\,\ mmmm\ dd\,\ yyyy"/>
    <numFmt numFmtId="177" formatCode="#,##0_);[Red]\(#,##0\)"/>
    <numFmt numFmtId="178" formatCode="#,##0.0_);[Red]\(#,##0.0\)"/>
  </numFmts>
  <fonts count="15">
    <font>
      <sz val="10"/>
      <name val="Arial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20"/>
      <name val="Times New Roman"/>
      <family val="1"/>
    </font>
    <font>
      <sz val="20"/>
      <name val="方正大标宋简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6" fillId="0" borderId="0" applyProtection="0">
      <alignment vertical="center"/>
    </xf>
    <xf numFmtId="176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9" fontId="3" fillId="2" borderId="0" xfId="0" applyNumberFormat="1" applyFont="1" applyFill="1"/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0" xfId="0" applyFont="1" applyFill="1" applyBorder="1" applyAlignment="1"/>
    <xf numFmtId="0" fontId="3" fillId="0" borderId="0" xfId="0" applyFont="1" applyFill="1" applyAlignment="1">
      <alignment wrapText="1"/>
    </xf>
    <xf numFmtId="177" fontId="3" fillId="2" borderId="0" xfId="0" applyNumberFormat="1" applyFont="1" applyFill="1" applyAlignment="1">
      <alignment horizont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177" fontId="3" fillId="0" borderId="2" xfId="0" applyNumberFormat="1" applyFont="1" applyBorder="1" applyAlignment="1">
      <alignment horizontal="center" wrapText="1"/>
    </xf>
    <xf numFmtId="9" fontId="3" fillId="0" borderId="2" xfId="0" applyNumberFormat="1" applyFont="1" applyBorder="1" applyAlignment="1">
      <alignment wrapText="1"/>
    </xf>
    <xf numFmtId="177" fontId="4" fillId="0" borderId="2" xfId="0" applyNumberFormat="1" applyFont="1" applyBorder="1" applyAlignment="1">
      <alignment horizont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7" fontId="3" fillId="0" borderId="1" xfId="6" applyNumberFormat="1" applyFont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5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wrapText="1"/>
    </xf>
    <xf numFmtId="9" fontId="14" fillId="2" borderId="1" xfId="1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</cellXfs>
  <cellStyles count="7">
    <cellStyle name="常规" xfId="0" builtinId="0"/>
    <cellStyle name="常规 2" xfId="2"/>
    <cellStyle name="常规 2 2" xfId="5"/>
    <cellStyle name="常规 3" xfId="1"/>
    <cellStyle name="常规 5" xfId="3"/>
    <cellStyle name="常规 6" xfId="4"/>
    <cellStyle name="千位分隔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L29"/>
  <sheetViews>
    <sheetView tabSelected="1" workbookViewId="0">
      <selection activeCell="T12" sqref="T12"/>
    </sheetView>
  </sheetViews>
  <sheetFormatPr defaultRowHeight="24.95" customHeight="1"/>
  <cols>
    <col min="1" max="1" width="7.28515625" style="2" customWidth="1"/>
    <col min="2" max="2" width="10.5703125" style="30" customWidth="1"/>
    <col min="3" max="3" width="17.42578125" style="1" customWidth="1"/>
    <col min="4" max="4" width="24.85546875" style="1" customWidth="1"/>
    <col min="5" max="5" width="11.140625" style="8" hidden="1" customWidth="1"/>
    <col min="6" max="6" width="12.42578125" style="8" hidden="1" customWidth="1"/>
    <col min="7" max="7" width="12" style="8" hidden="1" customWidth="1"/>
    <col min="8" max="8" width="13.28515625" style="8" hidden="1" customWidth="1"/>
    <col min="9" max="9" width="17.7109375" style="8" customWidth="1"/>
    <col min="10" max="10" width="8.42578125" style="3" customWidth="1"/>
    <col min="11" max="11" width="12.7109375" style="8" customWidth="1"/>
    <col min="12" max="12" width="11" style="8" customWidth="1"/>
    <col min="13" max="16384" width="9.140625" style="1"/>
  </cols>
  <sheetData>
    <row r="1" spans="1:12" s="6" customFormat="1" ht="24.95" customHeight="1">
      <c r="A1" s="35" t="s">
        <v>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6" customFormat="1" ht="7.5" customHeight="1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4" customFormat="1" ht="18.75" customHeight="1">
      <c r="A3" s="10"/>
      <c r="B3" s="27"/>
      <c r="C3" s="11"/>
      <c r="D3" s="11"/>
      <c r="E3" s="12"/>
      <c r="F3" s="12"/>
      <c r="G3" s="12"/>
      <c r="H3" s="12"/>
      <c r="I3" s="8"/>
      <c r="J3" s="13"/>
      <c r="K3" s="12"/>
      <c r="L3" s="14" t="s">
        <v>47</v>
      </c>
    </row>
    <row r="4" spans="1:12" ht="20.25" customHeight="1">
      <c r="A4" s="36" t="s">
        <v>43</v>
      </c>
      <c r="B4" s="37" t="s">
        <v>45</v>
      </c>
      <c r="C4" s="38" t="s">
        <v>44</v>
      </c>
      <c r="D4" s="39" t="s">
        <v>0</v>
      </c>
      <c r="E4" s="40" t="s">
        <v>50</v>
      </c>
      <c r="F4" s="40"/>
      <c r="G4" s="40"/>
      <c r="H4" s="40"/>
      <c r="I4" s="40"/>
      <c r="J4" s="40"/>
      <c r="K4" s="40"/>
      <c r="L4" s="40"/>
    </row>
    <row r="5" spans="1:12" ht="24.95" customHeight="1">
      <c r="A5" s="36"/>
      <c r="B5" s="37"/>
      <c r="C5" s="39"/>
      <c r="D5" s="39"/>
      <c r="E5" s="41" t="s">
        <v>39</v>
      </c>
      <c r="F5" s="41" t="s">
        <v>40</v>
      </c>
      <c r="G5" s="41" t="s">
        <v>41</v>
      </c>
      <c r="H5" s="41" t="s">
        <v>42</v>
      </c>
      <c r="I5" s="42" t="s">
        <v>37</v>
      </c>
      <c r="J5" s="43" t="s">
        <v>49</v>
      </c>
      <c r="K5" s="42" t="s">
        <v>38</v>
      </c>
      <c r="L5" s="42" t="s">
        <v>48</v>
      </c>
    </row>
    <row r="6" spans="1:12" ht="15" customHeight="1">
      <c r="A6" s="36"/>
      <c r="B6" s="37"/>
      <c r="C6" s="39"/>
      <c r="D6" s="39"/>
      <c r="E6" s="41"/>
      <c r="F6" s="41"/>
      <c r="G6" s="41"/>
      <c r="H6" s="41"/>
      <c r="I6" s="42"/>
      <c r="J6" s="43"/>
      <c r="K6" s="42"/>
      <c r="L6" s="42"/>
    </row>
    <row r="7" spans="1:12" s="5" customFormat="1" ht="39" customHeight="1">
      <c r="A7" s="16">
        <v>1</v>
      </c>
      <c r="B7" s="28" t="s">
        <v>2</v>
      </c>
      <c r="C7" s="17" t="s">
        <v>3</v>
      </c>
      <c r="D7" s="17" t="s">
        <v>1</v>
      </c>
      <c r="E7" s="9"/>
      <c r="F7" s="9">
        <v>1548445.65</v>
      </c>
      <c r="G7" s="9">
        <v>2068440.34</v>
      </c>
      <c r="H7" s="9">
        <v>0</v>
      </c>
      <c r="I7" s="9">
        <f>3616885.99/1.06</f>
        <v>3412156.5943396227</v>
      </c>
      <c r="J7" s="18">
        <v>0.25</v>
      </c>
      <c r="K7" s="9">
        <v>500000</v>
      </c>
      <c r="L7" s="9">
        <v>500000</v>
      </c>
    </row>
    <row r="8" spans="1:12" s="5" customFormat="1" ht="39" customHeight="1">
      <c r="A8" s="16">
        <v>2</v>
      </c>
      <c r="B8" s="28" t="s">
        <v>4</v>
      </c>
      <c r="C8" s="17" t="s">
        <v>5</v>
      </c>
      <c r="D8" s="17" t="s">
        <v>1</v>
      </c>
      <c r="E8" s="9"/>
      <c r="F8" s="9">
        <f>33316.19</f>
        <v>33316.19</v>
      </c>
      <c r="G8" s="9">
        <f>(85965.6+665715.16)*0.94/1.06</f>
        <v>666584.82490566035</v>
      </c>
      <c r="H8" s="9">
        <f>260777.84*0.94/1.06</f>
        <v>231255.82037735847</v>
      </c>
      <c r="I8" s="9">
        <v>979420.20708294644</v>
      </c>
      <c r="J8" s="18">
        <v>0.25</v>
      </c>
      <c r="K8" s="9">
        <v>500000</v>
      </c>
      <c r="L8" s="9">
        <v>244855</v>
      </c>
    </row>
    <row r="9" spans="1:12" s="5" customFormat="1" ht="39" customHeight="1">
      <c r="A9" s="16">
        <v>3</v>
      </c>
      <c r="B9" s="28" t="s">
        <v>6</v>
      </c>
      <c r="C9" s="17" t="s">
        <v>7</v>
      </c>
      <c r="D9" s="17" t="s">
        <v>1</v>
      </c>
      <c r="E9" s="9"/>
      <c r="F9" s="9">
        <f>176544.65-16885.84</f>
        <v>159658.81</v>
      </c>
      <c r="G9" s="9">
        <v>531037.93999999994</v>
      </c>
      <c r="H9" s="9"/>
      <c r="I9" s="9">
        <v>651472.68867924518</v>
      </c>
      <c r="J9" s="18">
        <v>0.25</v>
      </c>
      <c r="K9" s="9">
        <v>500000</v>
      </c>
      <c r="L9" s="9">
        <v>162868</v>
      </c>
    </row>
    <row r="10" spans="1:12" s="5" customFormat="1" ht="39" customHeight="1">
      <c r="A10" s="16">
        <v>4</v>
      </c>
      <c r="B10" s="28" t="s">
        <v>51</v>
      </c>
      <c r="C10" s="19" t="s">
        <v>52</v>
      </c>
      <c r="D10" s="17" t="s">
        <v>53</v>
      </c>
      <c r="E10" s="9"/>
      <c r="F10" s="9"/>
      <c r="G10" s="9"/>
      <c r="H10" s="9"/>
      <c r="I10" s="20">
        <v>2007838.9173584902</v>
      </c>
      <c r="J10" s="18">
        <v>0.25</v>
      </c>
      <c r="K10" s="9">
        <v>500000</v>
      </c>
      <c r="L10" s="9">
        <v>500000</v>
      </c>
    </row>
    <row r="11" spans="1:12" s="5" customFormat="1" ht="39" customHeight="1">
      <c r="A11" s="16">
        <v>5</v>
      </c>
      <c r="B11" s="28" t="s">
        <v>8</v>
      </c>
      <c r="C11" s="19" t="s">
        <v>55</v>
      </c>
      <c r="D11" s="17" t="s">
        <v>1</v>
      </c>
      <c r="E11" s="9">
        <v>6688</v>
      </c>
      <c r="F11" s="9"/>
      <c r="G11" s="9">
        <v>102931.11</v>
      </c>
      <c r="H11" s="9"/>
      <c r="I11" s="9">
        <v>103414</v>
      </c>
      <c r="J11" s="18">
        <v>0.25</v>
      </c>
      <c r="K11" s="9">
        <v>500000</v>
      </c>
      <c r="L11" s="44">
        <v>25853.5</v>
      </c>
    </row>
    <row r="12" spans="1:12" s="5" customFormat="1" ht="39" customHeight="1">
      <c r="A12" s="16">
        <v>6</v>
      </c>
      <c r="B12" s="28" t="s">
        <v>9</v>
      </c>
      <c r="C12" s="17" t="s">
        <v>10</v>
      </c>
      <c r="D12" s="17" t="s">
        <v>1</v>
      </c>
      <c r="E12" s="9"/>
      <c r="F12" s="9">
        <f>272400.49</f>
        <v>272400.49</v>
      </c>
      <c r="G12" s="9">
        <v>1380694.2</v>
      </c>
      <c r="H12" s="9">
        <v>385850</v>
      </c>
      <c r="I12" s="21">
        <v>1289012.9099999999</v>
      </c>
      <c r="J12" s="18">
        <v>0.25</v>
      </c>
      <c r="K12" s="9">
        <v>500000</v>
      </c>
      <c r="L12" s="9">
        <v>322253</v>
      </c>
    </row>
    <row r="13" spans="1:12" s="5" customFormat="1" ht="39" customHeight="1">
      <c r="A13" s="16">
        <v>7</v>
      </c>
      <c r="B13" s="28" t="s">
        <v>11</v>
      </c>
      <c r="C13" s="17" t="s">
        <v>12</v>
      </c>
      <c r="D13" s="17" t="s">
        <v>1</v>
      </c>
      <c r="E13" s="9"/>
      <c r="F13" s="9">
        <f>6343487.91-238332-391.82-59.97</f>
        <v>6104704.1200000001</v>
      </c>
      <c r="G13" s="9">
        <v>1389964.08</v>
      </c>
      <c r="H13" s="9"/>
      <c r="I13" s="9">
        <v>7056730.0599999996</v>
      </c>
      <c r="J13" s="18">
        <v>0.25</v>
      </c>
      <c r="K13" s="9">
        <v>500000</v>
      </c>
      <c r="L13" s="9">
        <v>500000</v>
      </c>
    </row>
    <row r="14" spans="1:12" s="5" customFormat="1" ht="39" customHeight="1">
      <c r="A14" s="16">
        <v>8</v>
      </c>
      <c r="B14" s="28" t="s">
        <v>13</v>
      </c>
      <c r="C14" s="17" t="s">
        <v>14</v>
      </c>
      <c r="D14" s="17" t="s">
        <v>1</v>
      </c>
      <c r="E14" s="9"/>
      <c r="F14" s="9">
        <f>257127.53+861031.39</f>
        <v>1118158.92</v>
      </c>
      <c r="G14" s="9">
        <v>1829325</v>
      </c>
      <c r="H14" s="9"/>
      <c r="I14" s="9">
        <v>2697837.3867924525</v>
      </c>
      <c r="J14" s="18">
        <v>0.25</v>
      </c>
      <c r="K14" s="9">
        <v>500000</v>
      </c>
      <c r="L14" s="9">
        <v>500000</v>
      </c>
    </row>
    <row r="15" spans="1:12" s="5" customFormat="1" ht="42.75" customHeight="1">
      <c r="A15" s="16">
        <v>9</v>
      </c>
      <c r="B15" s="28" t="s">
        <v>15</v>
      </c>
      <c r="C15" s="17" t="s">
        <v>16</v>
      </c>
      <c r="D15" s="17" t="s">
        <v>1</v>
      </c>
      <c r="E15" s="9"/>
      <c r="F15" s="9"/>
      <c r="G15" s="9">
        <f>1800213.07-311.61-30146.57</f>
        <v>1769754.89</v>
      </c>
      <c r="H15" s="9"/>
      <c r="I15" s="9">
        <v>1429390.0188679243</v>
      </c>
      <c r="J15" s="18">
        <v>0.25</v>
      </c>
      <c r="K15" s="9">
        <v>500000</v>
      </c>
      <c r="L15" s="44">
        <v>357347.5</v>
      </c>
    </row>
    <row r="16" spans="1:12" s="5" customFormat="1" ht="39" customHeight="1">
      <c r="A16" s="16">
        <v>10</v>
      </c>
      <c r="B16" s="28" t="s">
        <v>17</v>
      </c>
      <c r="C16" s="19" t="s">
        <v>56</v>
      </c>
      <c r="D16" s="17" t="s">
        <v>1</v>
      </c>
      <c r="E16" s="9"/>
      <c r="F16" s="9">
        <f>(287.86+115.71)*0.94/1.06</f>
        <v>357.88283018867924</v>
      </c>
      <c r="G16" s="22">
        <f>(8.9+266.1+174.11+1213.18+6688+3215)*0.94/1.06</f>
        <v>10256.011886792452</v>
      </c>
      <c r="H16" s="9"/>
      <c r="I16" s="9">
        <v>40989</v>
      </c>
      <c r="J16" s="18">
        <v>0.25</v>
      </c>
      <c r="K16" s="9">
        <v>500000</v>
      </c>
      <c r="L16" s="9">
        <v>10247</v>
      </c>
    </row>
    <row r="17" spans="1:12" s="5" customFormat="1" ht="39" customHeight="1">
      <c r="A17" s="16">
        <v>11</v>
      </c>
      <c r="B17" s="28" t="s">
        <v>18</v>
      </c>
      <c r="C17" s="19" t="s">
        <v>57</v>
      </c>
      <c r="D17" s="17" t="s">
        <v>1</v>
      </c>
      <c r="E17" s="9"/>
      <c r="F17" s="9"/>
      <c r="G17" s="9">
        <v>111386</v>
      </c>
      <c r="H17" s="9"/>
      <c r="I17" s="9">
        <f>SUM(E17:H17)</f>
        <v>111386</v>
      </c>
      <c r="J17" s="18">
        <v>0.25</v>
      </c>
      <c r="K17" s="9">
        <v>500000</v>
      </c>
      <c r="L17" s="44">
        <v>27846.5</v>
      </c>
    </row>
    <row r="18" spans="1:12" s="5" customFormat="1" ht="39" customHeight="1">
      <c r="A18" s="16">
        <v>12</v>
      </c>
      <c r="B18" s="28" t="s">
        <v>19</v>
      </c>
      <c r="C18" s="17" t="s">
        <v>58</v>
      </c>
      <c r="D18" s="17" t="s">
        <v>1</v>
      </c>
      <c r="E18" s="9"/>
      <c r="F18" s="9">
        <f>(27685.46+20115.55)*0.94/1.06</f>
        <v>42389.574905660367</v>
      </c>
      <c r="G18" s="9">
        <f>(142280.14+157199.07)*0.94/1.06</f>
        <v>265575.90320754715</v>
      </c>
      <c r="H18" s="9">
        <f>22679.27*0.94/1.06</f>
        <v>20111.805471698113</v>
      </c>
      <c r="I18" s="9">
        <v>349018.39</v>
      </c>
      <c r="J18" s="18">
        <v>0.5</v>
      </c>
      <c r="K18" s="9">
        <v>500000</v>
      </c>
      <c r="L18" s="9">
        <v>174509</v>
      </c>
    </row>
    <row r="19" spans="1:12" s="5" customFormat="1" ht="39" customHeight="1">
      <c r="A19" s="16">
        <v>13</v>
      </c>
      <c r="B19" s="28" t="s">
        <v>20</v>
      </c>
      <c r="C19" s="17" t="s">
        <v>21</v>
      </c>
      <c r="D19" s="17" t="s">
        <v>1</v>
      </c>
      <c r="E19" s="9"/>
      <c r="F19" s="9">
        <f>38050.51-471.7-3205.84-2153.81</f>
        <v>32219.16</v>
      </c>
      <c r="G19" s="9">
        <f>673.3-38.11</f>
        <v>635.18999999999994</v>
      </c>
      <c r="H19" s="9">
        <v>0</v>
      </c>
      <c r="I19" s="9">
        <f>E19+F19+G19+H19</f>
        <v>32854.35</v>
      </c>
      <c r="J19" s="18">
        <v>0.25</v>
      </c>
      <c r="K19" s="9">
        <v>500000</v>
      </c>
      <c r="L19" s="44">
        <v>8213.5</v>
      </c>
    </row>
    <row r="20" spans="1:12" s="5" customFormat="1" ht="39" customHeight="1">
      <c r="A20" s="16">
        <v>14</v>
      </c>
      <c r="B20" s="28" t="s">
        <v>22</v>
      </c>
      <c r="C20" s="17" t="s">
        <v>23</v>
      </c>
      <c r="D20" s="17" t="s">
        <v>1</v>
      </c>
      <c r="E20" s="9"/>
      <c r="F20" s="9">
        <f>39485.34-2235.03</f>
        <v>37250.31</v>
      </c>
      <c r="G20" s="9">
        <f>113553.54-6427.55-96.57-3770.84</f>
        <v>103258.57999999999</v>
      </c>
      <c r="H20" s="9"/>
      <c r="I20" s="9">
        <v>136556.63999999998</v>
      </c>
      <c r="J20" s="18">
        <v>0.25</v>
      </c>
      <c r="K20" s="9">
        <v>500000</v>
      </c>
      <c r="L20" s="9">
        <v>34139</v>
      </c>
    </row>
    <row r="21" spans="1:12" s="5" customFormat="1" ht="39" customHeight="1">
      <c r="A21" s="16">
        <v>15</v>
      </c>
      <c r="B21" s="28" t="s">
        <v>46</v>
      </c>
      <c r="C21" s="19" t="s">
        <v>59</v>
      </c>
      <c r="D21" s="17" t="s">
        <v>1</v>
      </c>
      <c r="E21" s="9"/>
      <c r="F21" s="9">
        <v>1902530.51</v>
      </c>
      <c r="G21" s="9">
        <v>2236651.42</v>
      </c>
      <c r="H21" s="9">
        <v>2408128.54</v>
      </c>
      <c r="I21" s="9">
        <f>F21+G21+H21</f>
        <v>6547310.4699999997</v>
      </c>
      <c r="J21" s="18">
        <v>0.25</v>
      </c>
      <c r="K21" s="9">
        <v>500000</v>
      </c>
      <c r="L21" s="9">
        <v>500000</v>
      </c>
    </row>
    <row r="22" spans="1:12" s="5" customFormat="1" ht="39" customHeight="1">
      <c r="A22" s="16">
        <v>16</v>
      </c>
      <c r="B22" s="28" t="s">
        <v>24</v>
      </c>
      <c r="C22" s="17" t="s">
        <v>25</v>
      </c>
      <c r="D22" s="17" t="s">
        <v>1</v>
      </c>
      <c r="E22" s="9"/>
      <c r="F22" s="9">
        <v>190987</v>
      </c>
      <c r="G22" s="9">
        <v>32420</v>
      </c>
      <c r="H22" s="9"/>
      <c r="I22" s="9">
        <v>223407</v>
      </c>
      <c r="J22" s="18">
        <v>0.25</v>
      </c>
      <c r="K22" s="9">
        <v>500000</v>
      </c>
      <c r="L22" s="9">
        <v>55852</v>
      </c>
    </row>
    <row r="23" spans="1:12" s="5" customFormat="1" ht="39" customHeight="1">
      <c r="A23" s="16">
        <v>17</v>
      </c>
      <c r="B23" s="28" t="s">
        <v>26</v>
      </c>
      <c r="C23" s="17" t="s">
        <v>27</v>
      </c>
      <c r="D23" s="17" t="s">
        <v>1</v>
      </c>
      <c r="E23" s="9"/>
      <c r="F23" s="9">
        <v>313842.46999999997</v>
      </c>
      <c r="G23" s="9">
        <v>1879148.04</v>
      </c>
      <c r="H23" s="9"/>
      <c r="I23" s="9">
        <v>2133084.443396226</v>
      </c>
      <c r="J23" s="18">
        <v>0.25</v>
      </c>
      <c r="K23" s="9">
        <v>500000</v>
      </c>
      <c r="L23" s="9">
        <v>500000</v>
      </c>
    </row>
    <row r="24" spans="1:12" s="7" customFormat="1" ht="39" customHeight="1">
      <c r="A24" s="16">
        <v>18</v>
      </c>
      <c r="B24" s="29" t="s">
        <v>54</v>
      </c>
      <c r="C24" s="24" t="s">
        <v>52</v>
      </c>
      <c r="D24" s="23" t="s">
        <v>28</v>
      </c>
      <c r="E24" s="15"/>
      <c r="F24" s="15"/>
      <c r="G24" s="15"/>
      <c r="H24" s="15"/>
      <c r="I24" s="25">
        <v>150943</v>
      </c>
      <c r="J24" s="26">
        <v>0.5</v>
      </c>
      <c r="K24" s="15">
        <v>100000</v>
      </c>
      <c r="L24" s="15">
        <v>75472</v>
      </c>
    </row>
    <row r="25" spans="1:12" s="5" customFormat="1" ht="39" customHeight="1">
      <c r="A25" s="16">
        <v>19</v>
      </c>
      <c r="B25" s="28" t="s">
        <v>29</v>
      </c>
      <c r="C25" s="17" t="s">
        <v>30</v>
      </c>
      <c r="D25" s="17" t="s">
        <v>28</v>
      </c>
      <c r="E25" s="9">
        <f>29800*0.94/1.06</f>
        <v>26426.41509433962</v>
      </c>
      <c r="F25" s="9"/>
      <c r="G25" s="9">
        <f>5276.72*0.94/1.06</f>
        <v>4679.3554716981125</v>
      </c>
      <c r="H25" s="9"/>
      <c r="I25" s="9">
        <v>33091.245283018863</v>
      </c>
      <c r="J25" s="18">
        <v>0.5</v>
      </c>
      <c r="K25" s="9">
        <v>100000</v>
      </c>
      <c r="L25" s="9">
        <v>16546</v>
      </c>
    </row>
    <row r="26" spans="1:12" s="5" customFormat="1" ht="39" customHeight="1">
      <c r="A26" s="16">
        <v>20</v>
      </c>
      <c r="B26" s="28" t="s">
        <v>31</v>
      </c>
      <c r="C26" s="17" t="s">
        <v>32</v>
      </c>
      <c r="D26" s="17" t="s">
        <v>28</v>
      </c>
      <c r="E26" s="9">
        <f>54000*0.94/1.06</f>
        <v>47886.792452830188</v>
      </c>
      <c r="F26" s="9"/>
      <c r="G26" s="9">
        <f>106000*0.94/1.06</f>
        <v>94000</v>
      </c>
      <c r="H26" s="9"/>
      <c r="I26" s="9">
        <v>150943.39622641509</v>
      </c>
      <c r="J26" s="18">
        <v>0.5</v>
      </c>
      <c r="K26" s="9">
        <v>100000</v>
      </c>
      <c r="L26" s="9">
        <v>75472</v>
      </c>
    </row>
    <row r="27" spans="1:12" s="5" customFormat="1" ht="39" customHeight="1">
      <c r="A27" s="16">
        <v>21</v>
      </c>
      <c r="B27" s="28" t="s">
        <v>33</v>
      </c>
      <c r="C27" s="17" t="s">
        <v>34</v>
      </c>
      <c r="D27" s="17" t="s">
        <v>28</v>
      </c>
      <c r="E27" s="9">
        <f>(29800+39800)*0.94/1.06</f>
        <v>61720.754716981122</v>
      </c>
      <c r="F27" s="9"/>
      <c r="G27" s="9"/>
      <c r="H27" s="9"/>
      <c r="I27" s="9">
        <f>29800/1.06</f>
        <v>28113.207547169808</v>
      </c>
      <c r="J27" s="18">
        <v>0.5</v>
      </c>
      <c r="K27" s="9">
        <v>100000</v>
      </c>
      <c r="L27" s="9">
        <v>14057</v>
      </c>
    </row>
    <row r="28" spans="1:12" s="5" customFormat="1" ht="39" customHeight="1">
      <c r="A28" s="16">
        <v>22</v>
      </c>
      <c r="B28" s="28" t="s">
        <v>35</v>
      </c>
      <c r="C28" s="17" t="s">
        <v>36</v>
      </c>
      <c r="D28" s="17" t="s">
        <v>28</v>
      </c>
      <c r="E28" s="9"/>
      <c r="F28" s="9"/>
      <c r="G28" s="9">
        <f>29800*0.94/1.06</f>
        <v>26426.41509433962</v>
      </c>
      <c r="H28" s="9"/>
      <c r="I28" s="9">
        <f>29800/1.06</f>
        <v>28113.207547169808</v>
      </c>
      <c r="J28" s="18">
        <v>0.5</v>
      </c>
      <c r="K28" s="9">
        <v>100000</v>
      </c>
      <c r="L28" s="9">
        <v>14057</v>
      </c>
    </row>
    <row r="29" spans="1:12" s="31" customFormat="1" ht="29.25" customHeight="1">
      <c r="A29" s="32" t="s">
        <v>60</v>
      </c>
      <c r="B29" s="33"/>
      <c r="C29" s="33"/>
      <c r="D29" s="33"/>
      <c r="E29" s="33"/>
      <c r="F29" s="33"/>
      <c r="G29" s="33"/>
      <c r="H29" s="33"/>
      <c r="I29" s="33"/>
      <c r="J29" s="33"/>
      <c r="K29" s="34"/>
      <c r="L29" s="21">
        <f>SUM(L7:L28)</f>
        <v>4619588</v>
      </c>
    </row>
  </sheetData>
  <mergeCells count="15">
    <mergeCell ref="A29:K29"/>
    <mergeCell ref="A1:L2"/>
    <mergeCell ref="A4:A6"/>
    <mergeCell ref="B4:B6"/>
    <mergeCell ref="C4:C6"/>
    <mergeCell ref="D4:D6"/>
    <mergeCell ref="E4:L4"/>
    <mergeCell ref="E5:E6"/>
    <mergeCell ref="F5:F6"/>
    <mergeCell ref="G5:G6"/>
    <mergeCell ref="H5:H6"/>
    <mergeCell ref="I5:I6"/>
    <mergeCell ref="J5:J6"/>
    <mergeCell ref="K5:K6"/>
    <mergeCell ref="L5:L6"/>
  </mergeCells>
  <phoneticPr fontId="1" type="noConversion"/>
  <pageMargins left="1.49" right="0.23622047244094491" top="0.33" bottom="0.17" header="0.19685039370078741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通过项目表 </vt:lpstr>
      <vt:lpstr>'通过项目表 '!Print_Area</vt:lpstr>
      <vt:lpstr>'通过项目表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Chinese User</cp:lastModifiedBy>
  <cp:lastPrinted>2020-09-10T01:53:29Z</cp:lastPrinted>
  <dcterms:created xsi:type="dcterms:W3CDTF">2020-06-05T06:26:17Z</dcterms:created>
  <dcterms:modified xsi:type="dcterms:W3CDTF">2020-09-15T02:05:30Z</dcterms:modified>
</cp:coreProperties>
</file>